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705" yWindow="0" windowWidth="12975" windowHeight="13740"/>
  </bookViews>
  <sheets>
    <sheet name="KHV 2026 đc 10-8" sheetId="1" r:id="rId1"/>
  </sheets>
  <definedNames>
    <definedName name="_xlnm._FilterDatabase" localSheetId="0" hidden="1">'KHV 2026 đc 10-8'!#REF!</definedName>
    <definedName name="_xlnm.Print_Area" localSheetId="0">'KHV 2026 đc 10-8'!$A$1:$X$27</definedName>
    <definedName name="_xlnm.Print_Titles" localSheetId="0">'KHV 2026 đc 10-8'!$7:$10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1" l="1"/>
  <c r="P23" i="1"/>
  <c r="Q24" i="1"/>
  <c r="K12" i="1"/>
  <c r="L12" i="1"/>
  <c r="M12" i="1"/>
  <c r="N12" i="1"/>
  <c r="O12" i="1"/>
  <c r="R12" i="1"/>
  <c r="S12" i="1"/>
  <c r="V12" i="1"/>
  <c r="W12" i="1"/>
  <c r="K15" i="1"/>
  <c r="L15" i="1"/>
  <c r="M15" i="1"/>
  <c r="N15" i="1"/>
  <c r="O15" i="1"/>
  <c r="O14" i="1" s="1"/>
  <c r="Q15" i="1"/>
  <c r="R15" i="1"/>
  <c r="S15" i="1"/>
  <c r="S14" i="1" s="1"/>
  <c r="V15" i="1"/>
  <c r="W15" i="1"/>
  <c r="K14" i="1"/>
  <c r="N14" i="1"/>
  <c r="J15" i="1"/>
  <c r="S27" i="1"/>
  <c r="R26" i="1"/>
  <c r="P26" i="1" s="1"/>
  <c r="R25" i="1"/>
  <c r="R24" i="1"/>
  <c r="P24" i="1" s="1"/>
  <c r="Q22" i="1"/>
  <c r="T22" i="1" s="1"/>
  <c r="Q21" i="1"/>
  <c r="Q20" i="1"/>
  <c r="P20" i="1" s="1"/>
  <c r="Q18" i="1"/>
  <c r="Q17" i="1"/>
  <c r="U17" i="1" s="1"/>
  <c r="Q19" i="1"/>
  <c r="S19" i="1"/>
  <c r="Q16" i="1"/>
  <c r="P16" i="1"/>
  <c r="V17" i="1"/>
  <c r="W17" i="1"/>
  <c r="V18" i="1"/>
  <c r="W18" i="1"/>
  <c r="V19" i="1"/>
  <c r="V20" i="1"/>
  <c r="W20" i="1"/>
  <c r="W21" i="1"/>
  <c r="W22" i="1"/>
  <c r="W23" i="1"/>
  <c r="W24" i="1"/>
  <c r="U25" i="1"/>
  <c r="U15" i="1" s="1"/>
  <c r="W25" i="1"/>
  <c r="U26" i="1"/>
  <c r="W26" i="1"/>
  <c r="W16" i="1"/>
  <c r="V16" i="1"/>
  <c r="L22" i="1"/>
  <c r="L23" i="1"/>
  <c r="L24" i="1"/>
  <c r="L25" i="1"/>
  <c r="L26" i="1"/>
  <c r="L21" i="1"/>
  <c r="L16" i="1"/>
  <c r="L17" i="1"/>
  <c r="L18" i="1"/>
  <c r="L19" i="1"/>
  <c r="L20" i="1"/>
  <c r="L27" i="1"/>
  <c r="Z36" i="1"/>
  <c r="J26" i="1"/>
  <c r="J25" i="1"/>
  <c r="T27" i="1"/>
  <c r="P27" i="1"/>
  <c r="T24" i="1"/>
  <c r="J24" i="1"/>
  <c r="J23" i="1"/>
  <c r="P22" i="1"/>
  <c r="J22" i="1"/>
  <c r="J21" i="1"/>
  <c r="T20" i="1"/>
  <c r="J20" i="1"/>
  <c r="J19" i="1"/>
  <c r="J18" i="1"/>
  <c r="J17" i="1"/>
  <c r="J16" i="1"/>
  <c r="W13" i="1"/>
  <c r="U13" i="1" s="1"/>
  <c r="T13" i="1" s="1"/>
  <c r="S13" i="1" s="1"/>
  <c r="Y24" i="1" l="1"/>
  <c r="J14" i="1"/>
  <c r="J12" i="1" s="1"/>
  <c r="T17" i="1"/>
  <c r="T26" i="1"/>
  <c r="W14" i="1"/>
  <c r="L14" i="1"/>
  <c r="T21" i="1"/>
  <c r="P25" i="1"/>
  <c r="P15" i="1" s="1"/>
  <c r="R14" i="1"/>
  <c r="T19" i="1"/>
  <c r="U18" i="1"/>
  <c r="T18" i="1" s="1"/>
  <c r="P18" i="1"/>
  <c r="V14" i="1"/>
  <c r="T23" i="1"/>
  <c r="M14" i="1"/>
  <c r="U16" i="1"/>
  <c r="P21" i="1"/>
  <c r="T25" i="1"/>
  <c r="T15" i="1" s="1"/>
  <c r="P17" i="1"/>
  <c r="Q13" i="1"/>
  <c r="P19" i="1"/>
  <c r="P14" i="1" l="1"/>
  <c r="P12" i="1" s="1"/>
  <c r="U14" i="1"/>
  <c r="U12" i="1" s="1"/>
  <c r="T16" i="1"/>
  <c r="Z14" i="1"/>
  <c r="Q14" i="1"/>
  <c r="Q12" i="1" s="1"/>
  <c r="P13" i="1"/>
  <c r="T14" i="1" l="1"/>
  <c r="T12" i="1" s="1"/>
  <c r="Z22" i="1"/>
  <c r="Z23" i="1" s="1"/>
  <c r="O13" i="1"/>
  <c r="N13" i="1"/>
  <c r="AA21" i="1" l="1"/>
  <c r="Z20" i="1"/>
  <c r="Z21" i="1" s="1"/>
  <c r="M13" i="1"/>
  <c r="L13" i="1" l="1"/>
  <c r="Z12" i="1" s="1"/>
</calcChain>
</file>

<file path=xl/sharedStrings.xml><?xml version="1.0" encoding="utf-8"?>
<sst xmlns="http://schemas.openxmlformats.org/spreadsheetml/2006/main" count="119" uniqueCount="65">
  <si>
    <t>ĐIỀU CHỈNH KẾ HOẠCH ĐẦU TƯ CÔNG NĂM 2026 TRÊN ĐỊA BÀN XÃ PHÚ LÂM</t>
  </si>
  <si>
    <t xml:space="preserve">Nguồn vốn ngân sách tỉnh và nguồn thu sử dụng đất (Ngân sách xã) </t>
  </si>
  <si>
    <t>ĐVT: Triệu đồng</t>
  </si>
  <si>
    <t>STT</t>
  </si>
  <si>
    <t>Danh mục dự án</t>
  </si>
  <si>
    <t>Địa điểm XD</t>
  </si>
  <si>
    <t>Địa điểm mở tài khoản của dự án</t>
  </si>
  <si>
    <t xml:space="preserve">Chủ đầu tư </t>
  </si>
  <si>
    <t>Mã số dự án đầu tư</t>
  </si>
  <si>
    <t>Mã ngành kinh tế</t>
  </si>
  <si>
    <t>Thời gian KC-HT</t>
  </si>
  <si>
    <t>Quyết định đầu tư dự án</t>
  </si>
  <si>
    <t>Kế hoạch vốn đầu tư năm 2026
được duyệt</t>
  </si>
  <si>
    <t>Tăng (+), giảm (-)</t>
  </si>
  <si>
    <t xml:space="preserve">Kế hoạch vốn đầu tư công năm 2026
sau điều chỉnh </t>
  </si>
  <si>
    <t>Ghi chú</t>
  </si>
  <si>
    <t>Số ngày tháng năm</t>
  </si>
  <si>
    <t>Tổng mức đầu tư</t>
  </si>
  <si>
    <t xml:space="preserve">Tổng số </t>
  </si>
  <si>
    <t>Trong đó:</t>
  </si>
  <si>
    <t>Tổng số</t>
  </si>
  <si>
    <t>Trong đó: phần vốn ngân sách nhà nước</t>
  </si>
  <si>
    <t>Ngân sách tỉnh</t>
  </si>
  <si>
    <t xml:space="preserve">Ngân sách xã
(Nguồn thu tiền sử dụng đất) </t>
  </si>
  <si>
    <t>Nguồn vốn chi xây dựng cơ bản vốn tập trung trong nước</t>
  </si>
  <si>
    <t>Nguồn vốn  thu tiền  xổ số kiến thiết</t>
  </si>
  <si>
    <t>TỔNG CỘNG (1+2)</t>
  </si>
  <si>
    <t xml:space="preserve"> (1) Dự án chuyển tiếp sang giai đoạn 2026</t>
  </si>
  <si>
    <t>(2) Dự án khởi công mới giai đoạn 2026</t>
  </si>
  <si>
    <t xml:space="preserve">I </t>
  </si>
  <si>
    <t>Danh mục</t>
  </si>
  <si>
    <t>Cụm loa truyền thanh ứng dụng CNTT - Viễn thông</t>
  </si>
  <si>
    <t>Phú Lâm</t>
  </si>
  <si>
    <t>KBNN khu vực XX -PGD số 11</t>
  </si>
  <si>
    <t>Văn phòng HĐND và UBND xã Phú Lâm</t>
  </si>
  <si>
    <t>2026-2027</t>
  </si>
  <si>
    <t>1064/QĐ-UBND
16/4/2026</t>
  </si>
  <si>
    <t>Điều chỉnh vốn và chủ đâu ftuw</t>
  </si>
  <si>
    <t>Kiên cố dal hóa đường cộ Chợ Nhỏ (đoạn từ lộ sau Xã Phú Lâm cũ đến kênh ngang 2)</t>
  </si>
  <si>
    <t>Phòng Kinh tế xã Phú Lâm</t>
  </si>
  <si>
    <t>1104/QĐ-UBND
18/5/2026</t>
  </si>
  <si>
    <t>Theo khái toán của đơn vị TVTK</t>
  </si>
  <si>
    <t xml:space="preserve">Nâng cấp đường cộ số 14 </t>
  </si>
  <si>
    <t>2026-2028</t>
  </si>
  <si>
    <t>1105/QĐ-UBND
18/5/2026</t>
  </si>
  <si>
    <t xml:space="preserve">Nâng cấp nhựa đoạn còn lại Nam K5  đoạn từ nhà ông Nguyễn Văn Lý đến nhà ông Thái Công Múa (cầu ranh Phú Long - Long Hòa). </t>
  </si>
  <si>
    <t>1103/QĐ-UBND
15/5/2026</t>
  </si>
  <si>
    <t>Hệ thống hạ tầng thoát nước (Ấp Phú Thuận B - Tân Phú)</t>
  </si>
  <si>
    <t>1364/QĐ-UBND
24/6/2026</t>
  </si>
  <si>
    <t>Dal hóa bờ đông ấp Phú Đông (đoạn 700m còn lại)</t>
  </si>
  <si>
    <t>1365/QĐ-UBND
24/6/2026</t>
  </si>
  <si>
    <t>Phòng chức năng họp trực tuyến Đảng ủy Phú Lâm</t>
  </si>
  <si>
    <t>1366/QĐ-UBND
24/6/2026</t>
  </si>
  <si>
    <t>Phòng chức năng thực hiện Căn cước công dân Công an Xã Phú Lâm</t>
  </si>
  <si>
    <t>1367/QĐ-UBND
24/6/2026</t>
  </si>
  <si>
    <t>Nâng cấp và mở rộng Bê tông đường vào khu hành chính</t>
  </si>
  <si>
    <t>1368/QĐ-UBND
24/6/2026</t>
  </si>
  <si>
    <t>II</t>
  </si>
  <si>
    <t>10 % tiền sử dụng đất phục vụ cho công tác đo đạc</t>
  </si>
  <si>
    <t>KBNN khu vực XX -PGD số 12</t>
  </si>
  <si>
    <t>PHỤ LỤC</t>
  </si>
  <si>
    <t>Nâng cấp đường KDC  K5 (ấp Long Thạnh 2 đoạn 400m từ cuối KDC đến cống kiểm soát lũ Bắc Vàm Nao)</t>
  </si>
  <si>
    <t>Công viên ấp Long Thạnh 2</t>
  </si>
  <si>
    <t>1532/QĐ-UBND 31/7/2026</t>
  </si>
  <si>
    <t>Kèm theo Nghị quyết số 26 /NQ-HĐND ngày 14 tháng 8 năm 2026 của Hội đồng nhân dân xã Phú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</si>
</sst>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charset val="134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3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164" fontId="2" fillId="0" borderId="2" xfId="1" applyNumberFormat="1" applyFont="1" applyFill="1" applyBorder="1" applyAlignment="1">
      <alignment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2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1" applyNumberFormat="1" applyFont="1" applyFill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3" fontId="3" fillId="0" borderId="2" xfId="4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5">
    <cellStyle name="Comma" xfId="1" builtinId="3"/>
    <cellStyle name="Comma 2 4 3 3" xfId="2"/>
    <cellStyle name="Normal" xfId="0" builtinId="0"/>
    <cellStyle name="Normal 10 7 2" xfId="3"/>
    <cellStyle name="Normal_Bieu mau (CV 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A39"/>
  <sheetViews>
    <sheetView tabSelected="1" view="pageBreakPreview" zoomScale="70" zoomScaleNormal="25" zoomScaleSheetLayoutView="70" workbookViewId="0">
      <selection activeCell="V32" sqref="V32"/>
    </sheetView>
  </sheetViews>
  <sheetFormatPr defaultColWidth="9.140625" defaultRowHeight="16.5"/>
  <cols>
    <col min="1" max="1" width="4.7109375" style="3" customWidth="1"/>
    <col min="2" max="2" width="41.28515625" style="4" customWidth="1"/>
    <col min="3" max="3" width="12.28515625" style="4" customWidth="1"/>
    <col min="4" max="4" width="13.7109375" style="4" customWidth="1"/>
    <col min="5" max="5" width="14.7109375" style="4" customWidth="1"/>
    <col min="6" max="7" width="7.28515625" style="4" customWidth="1"/>
    <col min="8" max="8" width="13.85546875" style="3" customWidth="1"/>
    <col min="9" max="9" width="12.140625" style="5" customWidth="1"/>
    <col min="10" max="10" width="10.5703125" style="5" customWidth="1"/>
    <col min="11" max="11" width="11.42578125" style="5" customWidth="1"/>
    <col min="12" max="12" width="13.140625" style="5" customWidth="1"/>
    <col min="13" max="14" width="11.42578125" style="5" customWidth="1"/>
    <col min="15" max="15" width="12.140625" style="5" customWidth="1"/>
    <col min="16" max="18" width="11.7109375" style="6" customWidth="1"/>
    <col min="19" max="19" width="9.7109375" style="6" customWidth="1"/>
    <col min="20" max="20" width="13.140625" style="5" customWidth="1"/>
    <col min="21" max="22" width="11.42578125" style="5" customWidth="1"/>
    <col min="23" max="23" width="14.42578125" style="5" customWidth="1"/>
    <col min="24" max="24" width="10.7109375" style="4" customWidth="1"/>
    <col min="25" max="25" width="15.5703125" style="4" customWidth="1"/>
    <col min="26" max="26" width="35.140625" style="4" customWidth="1"/>
    <col min="27" max="16384" width="9.140625" style="4"/>
  </cols>
  <sheetData>
    <row r="2" spans="1:26" ht="16.899999999999999" customHeight="1">
      <c r="A2" s="51" t="s">
        <v>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6" ht="27.75" customHeight="1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6" ht="27.75" customHeight="1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</row>
    <row r="5" spans="1:26" ht="27.75" customHeight="1">
      <c r="A5" s="51" t="s">
        <v>64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</row>
    <row r="6" spans="1:26" ht="18.95" customHeight="1">
      <c r="A6" s="7"/>
      <c r="B6" s="8"/>
      <c r="C6" s="8"/>
      <c r="D6" s="8"/>
      <c r="E6" s="8"/>
      <c r="F6" s="8"/>
      <c r="G6" s="8"/>
      <c r="I6" s="9"/>
      <c r="J6" s="7"/>
      <c r="K6" s="7"/>
      <c r="L6" s="7"/>
      <c r="M6" s="52" t="s">
        <v>2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6" ht="36.6" customHeight="1">
      <c r="A7" s="45" t="s">
        <v>3</v>
      </c>
      <c r="B7" s="45" t="s">
        <v>4</v>
      </c>
      <c r="C7" s="45" t="s">
        <v>5</v>
      </c>
      <c r="D7" s="45" t="s">
        <v>6</v>
      </c>
      <c r="E7" s="45" t="s">
        <v>7</v>
      </c>
      <c r="F7" s="45" t="s">
        <v>8</v>
      </c>
      <c r="G7" s="45" t="s">
        <v>9</v>
      </c>
      <c r="H7" s="46" t="s">
        <v>10</v>
      </c>
      <c r="I7" s="50" t="s">
        <v>11</v>
      </c>
      <c r="J7" s="50"/>
      <c r="K7" s="50"/>
      <c r="L7" s="50" t="s">
        <v>12</v>
      </c>
      <c r="M7" s="50"/>
      <c r="N7" s="50"/>
      <c r="O7" s="50"/>
      <c r="P7" s="47" t="s">
        <v>13</v>
      </c>
      <c r="Q7" s="49"/>
      <c r="R7" s="49"/>
      <c r="S7" s="48"/>
      <c r="T7" s="50" t="s">
        <v>14</v>
      </c>
      <c r="U7" s="50"/>
      <c r="V7" s="50"/>
      <c r="W7" s="50"/>
      <c r="X7" s="44" t="s">
        <v>15</v>
      </c>
    </row>
    <row r="8" spans="1:26" ht="32.450000000000003" customHeight="1">
      <c r="A8" s="45"/>
      <c r="B8" s="45"/>
      <c r="C8" s="45"/>
      <c r="D8" s="45"/>
      <c r="E8" s="45"/>
      <c r="F8" s="45"/>
      <c r="G8" s="45"/>
      <c r="H8" s="46"/>
      <c r="I8" s="44" t="s">
        <v>16</v>
      </c>
      <c r="J8" s="44" t="s">
        <v>17</v>
      </c>
      <c r="K8" s="44"/>
      <c r="L8" s="44" t="s">
        <v>18</v>
      </c>
      <c r="M8" s="44" t="s">
        <v>19</v>
      </c>
      <c r="N8" s="44"/>
      <c r="O8" s="44"/>
      <c r="P8" s="44" t="s">
        <v>18</v>
      </c>
      <c r="Q8" s="44" t="s">
        <v>19</v>
      </c>
      <c r="R8" s="44"/>
      <c r="S8" s="44"/>
      <c r="T8" s="44" t="s">
        <v>18</v>
      </c>
      <c r="U8" s="44" t="s">
        <v>19</v>
      </c>
      <c r="V8" s="44"/>
      <c r="W8" s="44"/>
      <c r="X8" s="44"/>
    </row>
    <row r="9" spans="1:26" ht="39" customHeight="1">
      <c r="A9" s="45"/>
      <c r="B9" s="45"/>
      <c r="C9" s="45"/>
      <c r="D9" s="45"/>
      <c r="E9" s="45"/>
      <c r="F9" s="45"/>
      <c r="G9" s="45"/>
      <c r="H9" s="46"/>
      <c r="I9" s="44"/>
      <c r="J9" s="44" t="s">
        <v>20</v>
      </c>
      <c r="K9" s="44" t="s">
        <v>21</v>
      </c>
      <c r="L9" s="44"/>
      <c r="M9" s="47" t="s">
        <v>22</v>
      </c>
      <c r="N9" s="48"/>
      <c r="O9" s="44" t="s">
        <v>23</v>
      </c>
      <c r="P9" s="44"/>
      <c r="Q9" s="47" t="s">
        <v>22</v>
      </c>
      <c r="R9" s="48"/>
      <c r="S9" s="44" t="s">
        <v>23</v>
      </c>
      <c r="T9" s="44"/>
      <c r="U9" s="47" t="s">
        <v>22</v>
      </c>
      <c r="V9" s="48"/>
      <c r="W9" s="44" t="s">
        <v>23</v>
      </c>
      <c r="X9" s="44"/>
    </row>
    <row r="10" spans="1:26" ht="78.599999999999994" customHeight="1">
      <c r="A10" s="45"/>
      <c r="B10" s="45"/>
      <c r="C10" s="45"/>
      <c r="D10" s="45"/>
      <c r="E10" s="45"/>
      <c r="F10" s="45"/>
      <c r="G10" s="45"/>
      <c r="H10" s="46"/>
      <c r="I10" s="44"/>
      <c r="J10" s="44"/>
      <c r="K10" s="44"/>
      <c r="L10" s="44"/>
      <c r="M10" s="11" t="s">
        <v>24</v>
      </c>
      <c r="N10" s="11" t="s">
        <v>25</v>
      </c>
      <c r="O10" s="44"/>
      <c r="P10" s="44"/>
      <c r="Q10" s="11" t="s">
        <v>24</v>
      </c>
      <c r="R10" s="11" t="s">
        <v>25</v>
      </c>
      <c r="S10" s="44"/>
      <c r="T10" s="44"/>
      <c r="U10" s="11" t="s">
        <v>24</v>
      </c>
      <c r="V10" s="11" t="s">
        <v>25</v>
      </c>
      <c r="W10" s="44"/>
      <c r="X10" s="44"/>
    </row>
    <row r="11" spans="1:26">
      <c r="A11" s="10"/>
      <c r="B11" s="10">
        <v>1</v>
      </c>
      <c r="C11" s="10">
        <v>2</v>
      </c>
      <c r="D11" s="10">
        <v>3</v>
      </c>
      <c r="E11" s="10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10">
        <v>11</v>
      </c>
      <c r="M11" s="10">
        <v>12</v>
      </c>
      <c r="N11" s="10">
        <v>13</v>
      </c>
      <c r="O11" s="10">
        <v>14</v>
      </c>
      <c r="P11" s="10">
        <v>15</v>
      </c>
      <c r="Q11" s="10">
        <v>16</v>
      </c>
      <c r="R11" s="10">
        <v>17</v>
      </c>
      <c r="S11" s="10">
        <v>18</v>
      </c>
      <c r="T11" s="10">
        <v>19</v>
      </c>
      <c r="U11" s="10">
        <v>20</v>
      </c>
      <c r="V11" s="10">
        <v>21</v>
      </c>
      <c r="W11" s="10">
        <v>22</v>
      </c>
      <c r="X11" s="10">
        <v>23</v>
      </c>
    </row>
    <row r="12" spans="1:26" ht="32.450000000000003" customHeight="1">
      <c r="A12" s="10"/>
      <c r="B12" s="10" t="s">
        <v>26</v>
      </c>
      <c r="C12" s="10"/>
      <c r="D12" s="10"/>
      <c r="E12" s="10"/>
      <c r="F12" s="10"/>
      <c r="G12" s="10"/>
      <c r="H12" s="10"/>
      <c r="I12" s="12"/>
      <c r="J12" s="12">
        <f>J13+J14</f>
        <v>23584</v>
      </c>
      <c r="K12" s="12">
        <f t="shared" ref="K12:W12" si="0">K13+K14</f>
        <v>23584</v>
      </c>
      <c r="L12" s="12">
        <f t="shared" si="0"/>
        <v>15714</v>
      </c>
      <c r="M12" s="12">
        <f t="shared" si="0"/>
        <v>10500</v>
      </c>
      <c r="N12" s="12">
        <f t="shared" si="0"/>
        <v>4500</v>
      </c>
      <c r="O12" s="12">
        <f t="shared" si="0"/>
        <v>714</v>
      </c>
      <c r="P12" s="12">
        <f t="shared" si="0"/>
        <v>86</v>
      </c>
      <c r="Q12" s="12">
        <f t="shared" si="0"/>
        <v>-324</v>
      </c>
      <c r="R12" s="12">
        <f t="shared" si="0"/>
        <v>324</v>
      </c>
      <c r="S12" s="12">
        <f t="shared" si="0"/>
        <v>86</v>
      </c>
      <c r="T12" s="12">
        <f t="shared" si="0"/>
        <v>15800</v>
      </c>
      <c r="U12" s="12">
        <f t="shared" si="0"/>
        <v>10500</v>
      </c>
      <c r="V12" s="12">
        <f t="shared" si="0"/>
        <v>4500</v>
      </c>
      <c r="W12" s="12">
        <f t="shared" si="0"/>
        <v>800</v>
      </c>
      <c r="X12" s="13"/>
      <c r="Y12" s="14"/>
      <c r="Z12" s="14">
        <f>T12-L12</f>
        <v>86</v>
      </c>
    </row>
    <row r="13" spans="1:26" ht="34.5" customHeight="1">
      <c r="A13" s="10"/>
      <c r="B13" s="15" t="s">
        <v>27</v>
      </c>
      <c r="C13" s="10"/>
      <c r="D13" s="10"/>
      <c r="E13" s="10"/>
      <c r="F13" s="15"/>
      <c r="G13" s="15"/>
      <c r="H13" s="10"/>
      <c r="I13" s="12"/>
      <c r="J13" s="12">
        <v>0</v>
      </c>
      <c r="K13" s="12">
        <v>0</v>
      </c>
      <c r="L13" s="12">
        <f>M13+O13</f>
        <v>0</v>
      </c>
      <c r="M13" s="12">
        <f>O13+P13</f>
        <v>0</v>
      </c>
      <c r="N13" s="12">
        <f>P13+Q13</f>
        <v>0</v>
      </c>
      <c r="O13" s="12">
        <f t="shared" ref="O13:W13" si="1">P13+Q13</f>
        <v>0</v>
      </c>
      <c r="P13" s="12">
        <f>Q13+S13</f>
        <v>0</v>
      </c>
      <c r="Q13" s="12">
        <f>S13+T13</f>
        <v>0</v>
      </c>
      <c r="R13" s="12"/>
      <c r="S13" s="12">
        <f t="shared" si="1"/>
        <v>0</v>
      </c>
      <c r="T13" s="12">
        <f>U13+W13</f>
        <v>0</v>
      </c>
      <c r="U13" s="12">
        <f>W13+X13</f>
        <v>0</v>
      </c>
      <c r="V13" s="12"/>
      <c r="W13" s="12">
        <f t="shared" si="1"/>
        <v>0</v>
      </c>
      <c r="X13" s="12"/>
      <c r="Y13" s="14"/>
    </row>
    <row r="14" spans="1:26" ht="33.950000000000003" customHeight="1">
      <c r="A14" s="10"/>
      <c r="B14" s="15" t="s">
        <v>28</v>
      </c>
      <c r="C14" s="10"/>
      <c r="D14" s="10"/>
      <c r="E14" s="10"/>
      <c r="F14" s="15"/>
      <c r="G14" s="15"/>
      <c r="H14" s="10"/>
      <c r="I14" s="12"/>
      <c r="J14" s="12">
        <f>J15+J27</f>
        <v>23584</v>
      </c>
      <c r="K14" s="12">
        <f t="shared" ref="K14:W14" si="2">K15+K27</f>
        <v>23584</v>
      </c>
      <c r="L14" s="12">
        <f t="shared" si="2"/>
        <v>15714</v>
      </c>
      <c r="M14" s="12">
        <f t="shared" si="2"/>
        <v>10500</v>
      </c>
      <c r="N14" s="12">
        <f t="shared" si="2"/>
        <v>4500</v>
      </c>
      <c r="O14" s="12">
        <f t="shared" si="2"/>
        <v>714</v>
      </c>
      <c r="P14" s="12">
        <f t="shared" si="2"/>
        <v>86</v>
      </c>
      <c r="Q14" s="12">
        <f t="shared" si="2"/>
        <v>-324</v>
      </c>
      <c r="R14" s="12">
        <f t="shared" si="2"/>
        <v>324</v>
      </c>
      <c r="S14" s="12">
        <f t="shared" si="2"/>
        <v>86</v>
      </c>
      <c r="T14" s="12">
        <f t="shared" si="2"/>
        <v>15800</v>
      </c>
      <c r="U14" s="12">
        <f t="shared" si="2"/>
        <v>10500</v>
      </c>
      <c r="V14" s="12">
        <f t="shared" si="2"/>
        <v>4500</v>
      </c>
      <c r="W14" s="12">
        <f t="shared" si="2"/>
        <v>800</v>
      </c>
      <c r="X14" s="12"/>
      <c r="Y14" s="14"/>
      <c r="Z14" s="14">
        <f>R14-4500</f>
        <v>-4176</v>
      </c>
    </row>
    <row r="15" spans="1:26" ht="35.1" customHeight="1">
      <c r="A15" s="10" t="s">
        <v>29</v>
      </c>
      <c r="B15" s="4" t="s">
        <v>30</v>
      </c>
      <c r="C15" s="10"/>
      <c r="D15" s="10"/>
      <c r="E15" s="10"/>
      <c r="F15" s="15"/>
      <c r="G15" s="15"/>
      <c r="H15" s="10"/>
      <c r="I15" s="12"/>
      <c r="J15" s="12">
        <f>SUM(J16:J26)</f>
        <v>23584</v>
      </c>
      <c r="K15" s="12">
        <f t="shared" ref="K15:W15" si="3">SUM(K16:K26)</f>
        <v>23584</v>
      </c>
      <c r="L15" s="12">
        <f t="shared" si="3"/>
        <v>15643</v>
      </c>
      <c r="M15" s="12">
        <f t="shared" si="3"/>
        <v>10500</v>
      </c>
      <c r="N15" s="12">
        <f t="shared" si="3"/>
        <v>4500</v>
      </c>
      <c r="O15" s="12">
        <f t="shared" si="3"/>
        <v>643</v>
      </c>
      <c r="P15" s="12">
        <f t="shared" si="3"/>
        <v>77</v>
      </c>
      <c r="Q15" s="12">
        <f t="shared" si="3"/>
        <v>-324</v>
      </c>
      <c r="R15" s="12">
        <f t="shared" si="3"/>
        <v>324</v>
      </c>
      <c r="S15" s="12">
        <f t="shared" si="3"/>
        <v>77</v>
      </c>
      <c r="T15" s="12">
        <f t="shared" si="3"/>
        <v>15720</v>
      </c>
      <c r="U15" s="12">
        <f t="shared" si="3"/>
        <v>10500</v>
      </c>
      <c r="V15" s="12">
        <f t="shared" si="3"/>
        <v>4500</v>
      </c>
      <c r="W15" s="12">
        <f t="shared" si="3"/>
        <v>720</v>
      </c>
      <c r="X15" s="12"/>
      <c r="Y15" s="14"/>
    </row>
    <row r="16" spans="1:26" s="1" customFormat="1" ht="66">
      <c r="A16" s="16">
        <v>1</v>
      </c>
      <c r="B16" s="17" t="s">
        <v>31</v>
      </c>
      <c r="C16" s="16" t="s">
        <v>32</v>
      </c>
      <c r="D16" s="16" t="s">
        <v>33</v>
      </c>
      <c r="E16" s="16" t="s">
        <v>34</v>
      </c>
      <c r="F16" s="18"/>
      <c r="G16" s="18"/>
      <c r="H16" s="16" t="s">
        <v>35</v>
      </c>
      <c r="I16" s="19" t="s">
        <v>36</v>
      </c>
      <c r="J16" s="20">
        <f>K16</f>
        <v>2314</v>
      </c>
      <c r="K16" s="20">
        <v>2314</v>
      </c>
      <c r="L16" s="21">
        <f t="shared" ref="L16:L27" si="4">M16+O16</f>
        <v>2314</v>
      </c>
      <c r="M16" s="20">
        <v>2314</v>
      </c>
      <c r="N16" s="20">
        <v>0</v>
      </c>
      <c r="O16" s="20">
        <v>0</v>
      </c>
      <c r="P16" s="21">
        <f>Q16+S16</f>
        <v>-287</v>
      </c>
      <c r="Q16" s="20">
        <f>-(2314-2027)</f>
        <v>-287</v>
      </c>
      <c r="R16" s="20">
        <v>0</v>
      </c>
      <c r="S16" s="20">
        <v>0</v>
      </c>
      <c r="T16" s="21">
        <f>U16+V16+W16</f>
        <v>2027</v>
      </c>
      <c r="U16" s="20">
        <f>M16+Q16</f>
        <v>2027</v>
      </c>
      <c r="V16" s="20">
        <f>N16+R16</f>
        <v>0</v>
      </c>
      <c r="W16" s="20">
        <f>O16+S16</f>
        <v>0</v>
      </c>
      <c r="X16" s="22"/>
      <c r="Z16" s="1" t="s">
        <v>37</v>
      </c>
    </row>
    <row r="17" spans="1:27" s="2" customFormat="1" ht="53.1" customHeight="1">
      <c r="A17" s="16">
        <v>2</v>
      </c>
      <c r="B17" s="23" t="s">
        <v>38</v>
      </c>
      <c r="C17" s="16" t="s">
        <v>32</v>
      </c>
      <c r="D17" s="16" t="s">
        <v>33</v>
      </c>
      <c r="E17" s="16" t="s">
        <v>39</v>
      </c>
      <c r="F17" s="24"/>
      <c r="G17" s="24"/>
      <c r="H17" s="16" t="s">
        <v>35</v>
      </c>
      <c r="I17" s="19" t="s">
        <v>40</v>
      </c>
      <c r="J17" s="19">
        <f>K17</f>
        <v>4028</v>
      </c>
      <c r="K17" s="19">
        <v>4028</v>
      </c>
      <c r="L17" s="21">
        <f t="shared" si="4"/>
        <v>4028</v>
      </c>
      <c r="M17" s="20">
        <v>4028</v>
      </c>
      <c r="N17" s="20">
        <v>0</v>
      </c>
      <c r="O17" s="20">
        <v>0</v>
      </c>
      <c r="P17" s="21">
        <f t="shared" ref="P17:P27" si="5">Q17+S17</f>
        <v>-357</v>
      </c>
      <c r="Q17" s="20">
        <f>-(4028-3671)</f>
        <v>-357</v>
      </c>
      <c r="R17" s="20">
        <v>0</v>
      </c>
      <c r="S17" s="20">
        <v>0</v>
      </c>
      <c r="T17" s="21">
        <f t="shared" ref="T17:T20" si="6">U17+V17+W17</f>
        <v>3671</v>
      </c>
      <c r="U17" s="20">
        <f t="shared" ref="U17:U26" si="7">M17+Q17</f>
        <v>3671</v>
      </c>
      <c r="V17" s="20">
        <f t="shared" ref="V17:V20" si="8">N17+R17</f>
        <v>0</v>
      </c>
      <c r="W17" s="20">
        <f t="shared" ref="W17:W26" si="9">O17+S17</f>
        <v>0</v>
      </c>
      <c r="X17" s="22"/>
      <c r="Z17" s="2" t="s">
        <v>41</v>
      </c>
    </row>
    <row r="18" spans="1:27" s="2" customFormat="1" ht="53.1" customHeight="1">
      <c r="A18" s="16">
        <v>3</v>
      </c>
      <c r="B18" s="23" t="s">
        <v>42</v>
      </c>
      <c r="C18" s="16" t="s">
        <v>32</v>
      </c>
      <c r="D18" s="16" t="s">
        <v>33</v>
      </c>
      <c r="E18" s="16" t="s">
        <v>39</v>
      </c>
      <c r="F18" s="24"/>
      <c r="G18" s="24"/>
      <c r="H18" s="16" t="s">
        <v>43</v>
      </c>
      <c r="I18" s="19" t="s">
        <v>44</v>
      </c>
      <c r="J18" s="19">
        <f t="shared" ref="J18:J26" si="10">K18</f>
        <v>827</v>
      </c>
      <c r="K18" s="19">
        <v>827</v>
      </c>
      <c r="L18" s="21">
        <f t="shared" si="4"/>
        <v>827</v>
      </c>
      <c r="M18" s="20">
        <v>827</v>
      </c>
      <c r="N18" s="20">
        <v>0</v>
      </c>
      <c r="O18" s="20">
        <v>0</v>
      </c>
      <c r="P18" s="21">
        <f t="shared" si="5"/>
        <v>-99</v>
      </c>
      <c r="Q18" s="20">
        <f>-(827-728)</f>
        <v>-99</v>
      </c>
      <c r="R18" s="20">
        <v>0</v>
      </c>
      <c r="S18" s="20">
        <v>0</v>
      </c>
      <c r="T18" s="21">
        <f t="shared" si="6"/>
        <v>728</v>
      </c>
      <c r="U18" s="20">
        <f t="shared" si="7"/>
        <v>728</v>
      </c>
      <c r="V18" s="20">
        <f t="shared" si="8"/>
        <v>0</v>
      </c>
      <c r="W18" s="20">
        <f t="shared" si="9"/>
        <v>0</v>
      </c>
      <c r="X18" s="25"/>
      <c r="Z18" s="2" t="s">
        <v>41</v>
      </c>
    </row>
    <row r="19" spans="1:27" s="1" customFormat="1" ht="72" customHeight="1">
      <c r="A19" s="16">
        <v>4</v>
      </c>
      <c r="B19" s="23" t="s">
        <v>45</v>
      </c>
      <c r="C19" s="16" t="s">
        <v>32</v>
      </c>
      <c r="D19" s="16" t="s">
        <v>33</v>
      </c>
      <c r="E19" s="16" t="s">
        <v>39</v>
      </c>
      <c r="F19" s="24"/>
      <c r="G19" s="24"/>
      <c r="H19" s="16" t="s">
        <v>35</v>
      </c>
      <c r="I19" s="19" t="s">
        <v>46</v>
      </c>
      <c r="J19" s="19">
        <f t="shared" si="10"/>
        <v>2421</v>
      </c>
      <c r="K19" s="20">
        <v>2421</v>
      </c>
      <c r="L19" s="21">
        <f t="shared" si="4"/>
        <v>2421</v>
      </c>
      <c r="M19" s="20">
        <v>1778</v>
      </c>
      <c r="N19" s="20">
        <v>0</v>
      </c>
      <c r="O19" s="20">
        <v>643</v>
      </c>
      <c r="P19" s="21">
        <f t="shared" si="5"/>
        <v>-249</v>
      </c>
      <c r="Q19" s="20">
        <f>U19-M19</f>
        <v>-326</v>
      </c>
      <c r="R19" s="20">
        <v>0</v>
      </c>
      <c r="S19" s="20">
        <f>W19-O19</f>
        <v>77</v>
      </c>
      <c r="T19" s="21">
        <f t="shared" si="6"/>
        <v>2172</v>
      </c>
      <c r="U19" s="20">
        <v>1452</v>
      </c>
      <c r="V19" s="20">
        <f t="shared" si="8"/>
        <v>0</v>
      </c>
      <c r="W19" s="20">
        <v>720</v>
      </c>
      <c r="X19" s="26"/>
    </row>
    <row r="20" spans="1:27" ht="53.1" customHeight="1">
      <c r="A20" s="16">
        <v>5</v>
      </c>
      <c r="B20" s="27" t="s">
        <v>47</v>
      </c>
      <c r="C20" s="28" t="s">
        <v>32</v>
      </c>
      <c r="D20" s="28" t="s">
        <v>33</v>
      </c>
      <c r="E20" s="28" t="s">
        <v>39</v>
      </c>
      <c r="F20" s="28"/>
      <c r="G20" s="28"/>
      <c r="H20" s="28" t="s">
        <v>43</v>
      </c>
      <c r="I20" s="29" t="s">
        <v>48</v>
      </c>
      <c r="J20" s="29">
        <f t="shared" si="10"/>
        <v>4439</v>
      </c>
      <c r="K20" s="29">
        <v>4439</v>
      </c>
      <c r="L20" s="12">
        <f t="shared" si="4"/>
        <v>841</v>
      </c>
      <c r="M20" s="30">
        <v>841</v>
      </c>
      <c r="N20" s="30">
        <v>0</v>
      </c>
      <c r="O20" s="30">
        <v>0</v>
      </c>
      <c r="P20" s="12">
        <f>SUM(Q20:S20)</f>
        <v>1310</v>
      </c>
      <c r="Q20" s="30">
        <f>U20-M20</f>
        <v>1310</v>
      </c>
      <c r="R20" s="30">
        <v>0</v>
      </c>
      <c r="S20" s="30">
        <v>0</v>
      </c>
      <c r="T20" s="12">
        <f t="shared" si="6"/>
        <v>2151</v>
      </c>
      <c r="U20" s="20">
        <v>2151</v>
      </c>
      <c r="V20" s="20">
        <f t="shared" si="8"/>
        <v>0</v>
      </c>
      <c r="W20" s="20">
        <f t="shared" si="9"/>
        <v>0</v>
      </c>
      <c r="X20" s="31"/>
      <c r="Z20" s="14">
        <f>T14-15700</f>
        <v>100</v>
      </c>
    </row>
    <row r="21" spans="1:27" ht="53.1" customHeight="1">
      <c r="A21" s="16">
        <v>6</v>
      </c>
      <c r="B21" s="27" t="s">
        <v>49</v>
      </c>
      <c r="C21" s="28" t="s">
        <v>32</v>
      </c>
      <c r="D21" s="28" t="s">
        <v>33</v>
      </c>
      <c r="E21" s="28" t="s">
        <v>39</v>
      </c>
      <c r="F21" s="28"/>
      <c r="G21" s="28"/>
      <c r="H21" s="28" t="s">
        <v>43</v>
      </c>
      <c r="I21" s="29" t="s">
        <v>50</v>
      </c>
      <c r="J21" s="29">
        <f t="shared" si="10"/>
        <v>1393</v>
      </c>
      <c r="K21" s="29">
        <v>1393</v>
      </c>
      <c r="L21" s="12">
        <f>M21+N21+O21</f>
        <v>1393</v>
      </c>
      <c r="M21" s="30">
        <v>0</v>
      </c>
      <c r="N21" s="30">
        <v>1393</v>
      </c>
      <c r="O21" s="30">
        <v>0</v>
      </c>
      <c r="P21" s="12">
        <f t="shared" ref="P21:P24" si="11">SUM(Q21:S21)</f>
        <v>-143</v>
      </c>
      <c r="Q21" s="30">
        <f>V21-N21</f>
        <v>-143</v>
      </c>
      <c r="R21" s="29">
        <v>0</v>
      </c>
      <c r="S21" s="30">
        <v>0</v>
      </c>
      <c r="T21" s="12">
        <f t="shared" ref="T21:T24" si="12">U21+V21+W21</f>
        <v>1250</v>
      </c>
      <c r="U21" s="20">
        <v>0</v>
      </c>
      <c r="V21" s="20">
        <v>1250</v>
      </c>
      <c r="W21" s="20">
        <f t="shared" si="9"/>
        <v>0</v>
      </c>
      <c r="X21" s="31"/>
      <c r="Z21" s="32">
        <f>U20-Z20</f>
        <v>2051</v>
      </c>
      <c r="AA21" s="14">
        <f>T14-T15</f>
        <v>80</v>
      </c>
    </row>
    <row r="22" spans="1:27" ht="53.1" customHeight="1">
      <c r="A22" s="16">
        <v>7</v>
      </c>
      <c r="B22" s="27" t="s">
        <v>51</v>
      </c>
      <c r="C22" s="28" t="s">
        <v>32</v>
      </c>
      <c r="D22" s="28" t="s">
        <v>33</v>
      </c>
      <c r="E22" s="28" t="s">
        <v>39</v>
      </c>
      <c r="F22" s="28"/>
      <c r="G22" s="28"/>
      <c r="H22" s="28" t="s">
        <v>43</v>
      </c>
      <c r="I22" s="29" t="s">
        <v>52</v>
      </c>
      <c r="J22" s="29">
        <f t="shared" si="10"/>
        <v>1554</v>
      </c>
      <c r="K22" s="29">
        <v>1554</v>
      </c>
      <c r="L22" s="12">
        <f t="shared" ref="L22:L26" si="13">M22+N22+O22</f>
        <v>1554</v>
      </c>
      <c r="M22" s="30">
        <v>0</v>
      </c>
      <c r="N22" s="30">
        <v>1554</v>
      </c>
      <c r="O22" s="30">
        <v>0</v>
      </c>
      <c r="P22" s="12">
        <f t="shared" si="11"/>
        <v>-129</v>
      </c>
      <c r="Q22" s="30">
        <f>V22-N22</f>
        <v>-129</v>
      </c>
      <c r="R22" s="29">
        <v>0</v>
      </c>
      <c r="S22" s="30">
        <v>0</v>
      </c>
      <c r="T22" s="12">
        <f t="shared" si="12"/>
        <v>1425</v>
      </c>
      <c r="U22" s="20">
        <v>0</v>
      </c>
      <c r="V22" s="20">
        <v>1425</v>
      </c>
      <c r="W22" s="20">
        <f t="shared" si="9"/>
        <v>0</v>
      </c>
      <c r="X22" s="31"/>
      <c r="Z22" s="14">
        <f>15714-T15</f>
        <v>-6</v>
      </c>
    </row>
    <row r="23" spans="1:27" ht="53.1" customHeight="1">
      <c r="A23" s="16">
        <v>8</v>
      </c>
      <c r="B23" s="27" t="s">
        <v>53</v>
      </c>
      <c r="C23" s="28" t="s">
        <v>32</v>
      </c>
      <c r="D23" s="28" t="s">
        <v>33</v>
      </c>
      <c r="E23" s="28" t="s">
        <v>39</v>
      </c>
      <c r="F23" s="28"/>
      <c r="G23" s="28"/>
      <c r="H23" s="28" t="s">
        <v>43</v>
      </c>
      <c r="I23" s="29" t="s">
        <v>54</v>
      </c>
      <c r="J23" s="29">
        <f t="shared" si="10"/>
        <v>456</v>
      </c>
      <c r="K23" s="29">
        <v>456</v>
      </c>
      <c r="L23" s="12">
        <f t="shared" si="13"/>
        <v>456</v>
      </c>
      <c r="M23" s="30">
        <v>0</v>
      </c>
      <c r="N23" s="30">
        <v>456</v>
      </c>
      <c r="O23" s="30">
        <v>0</v>
      </c>
      <c r="P23" s="12">
        <f t="shared" si="11"/>
        <v>-52</v>
      </c>
      <c r="Q23" s="30">
        <f>V23-N23</f>
        <v>-52</v>
      </c>
      <c r="R23" s="29">
        <v>0</v>
      </c>
      <c r="S23" s="30">
        <v>0</v>
      </c>
      <c r="T23" s="12">
        <f t="shared" si="12"/>
        <v>404</v>
      </c>
      <c r="U23" s="20">
        <v>0</v>
      </c>
      <c r="V23" s="20">
        <v>404</v>
      </c>
      <c r="W23" s="20">
        <f t="shared" si="9"/>
        <v>0</v>
      </c>
      <c r="X23" s="31"/>
      <c r="Z23" s="4">
        <f>Z22/2</f>
        <v>-3</v>
      </c>
    </row>
    <row r="24" spans="1:27" ht="53.1" customHeight="1">
      <c r="A24" s="16">
        <v>9</v>
      </c>
      <c r="B24" s="27" t="s">
        <v>55</v>
      </c>
      <c r="C24" s="28" t="s">
        <v>32</v>
      </c>
      <c r="D24" s="28" t="s">
        <v>33</v>
      </c>
      <c r="E24" s="28" t="s">
        <v>39</v>
      </c>
      <c r="F24" s="28"/>
      <c r="G24" s="28"/>
      <c r="H24" s="28" t="s">
        <v>43</v>
      </c>
      <c r="I24" s="29" t="s">
        <v>56</v>
      </c>
      <c r="J24" s="29">
        <f t="shared" si="10"/>
        <v>1809</v>
      </c>
      <c r="K24" s="29">
        <v>1809</v>
      </c>
      <c r="L24" s="12">
        <f t="shared" si="13"/>
        <v>1809</v>
      </c>
      <c r="M24" s="30">
        <v>712</v>
      </c>
      <c r="N24" s="30">
        <v>1097</v>
      </c>
      <c r="O24" s="30">
        <v>0</v>
      </c>
      <c r="P24" s="12">
        <f t="shared" si="11"/>
        <v>-187</v>
      </c>
      <c r="Q24" s="30">
        <f>U24-M24</f>
        <v>-241</v>
      </c>
      <c r="R24" s="29">
        <f>V24-N24</f>
        <v>54</v>
      </c>
      <c r="S24" s="30">
        <v>0</v>
      </c>
      <c r="T24" s="12">
        <f t="shared" si="12"/>
        <v>1622</v>
      </c>
      <c r="U24" s="20">
        <v>471</v>
      </c>
      <c r="V24" s="20">
        <v>1151</v>
      </c>
      <c r="W24" s="20">
        <f t="shared" si="9"/>
        <v>0</v>
      </c>
      <c r="X24" s="31"/>
      <c r="Y24" s="14">
        <f>K24-P24</f>
        <v>1996</v>
      </c>
    </row>
    <row r="25" spans="1:27" ht="53.1" customHeight="1">
      <c r="A25" s="16">
        <v>10</v>
      </c>
      <c r="B25" s="27" t="s">
        <v>61</v>
      </c>
      <c r="C25" s="28" t="s">
        <v>32</v>
      </c>
      <c r="D25" s="28" t="s">
        <v>33</v>
      </c>
      <c r="E25" s="28" t="s">
        <v>39</v>
      </c>
      <c r="F25" s="28"/>
      <c r="G25" s="28"/>
      <c r="H25" s="28" t="s">
        <v>43</v>
      </c>
      <c r="I25" s="29" t="s">
        <v>63</v>
      </c>
      <c r="J25" s="29">
        <f t="shared" si="10"/>
        <v>2283</v>
      </c>
      <c r="K25" s="29">
        <v>2283</v>
      </c>
      <c r="L25" s="12">
        <f t="shared" si="13"/>
        <v>0</v>
      </c>
      <c r="M25" s="30">
        <v>0</v>
      </c>
      <c r="N25" s="30">
        <v>0</v>
      </c>
      <c r="O25" s="30">
        <v>0</v>
      </c>
      <c r="P25" s="12">
        <f t="shared" ref="P25" si="14">SUM(Q25:S25)</f>
        <v>100</v>
      </c>
      <c r="Q25" s="30">
        <v>0</v>
      </c>
      <c r="R25" s="29">
        <f>V25-O25</f>
        <v>100</v>
      </c>
      <c r="S25" s="30">
        <v>0</v>
      </c>
      <c r="T25" s="12">
        <f t="shared" ref="T25" si="15">U25+V25+W25</f>
        <v>100</v>
      </c>
      <c r="U25" s="20">
        <f t="shared" si="7"/>
        <v>0</v>
      </c>
      <c r="V25" s="20">
        <v>100</v>
      </c>
      <c r="W25" s="20">
        <f t="shared" si="9"/>
        <v>0</v>
      </c>
      <c r="X25" s="31"/>
      <c r="Y25" s="14"/>
    </row>
    <row r="26" spans="1:27" s="41" customFormat="1" ht="49.5">
      <c r="A26" s="37">
        <v>11</v>
      </c>
      <c r="B26" s="23" t="s">
        <v>62</v>
      </c>
      <c r="C26" s="37" t="s">
        <v>32</v>
      </c>
      <c r="D26" s="37" t="s">
        <v>33</v>
      </c>
      <c r="E26" s="28" t="s">
        <v>39</v>
      </c>
      <c r="F26" s="37"/>
      <c r="G26" s="37"/>
      <c r="H26" s="37" t="s">
        <v>43</v>
      </c>
      <c r="I26" s="38"/>
      <c r="J26" s="38">
        <f t="shared" si="10"/>
        <v>2060</v>
      </c>
      <c r="K26" s="38">
        <v>2060</v>
      </c>
      <c r="L26" s="12">
        <f t="shared" si="13"/>
        <v>0</v>
      </c>
      <c r="M26" s="40">
        <v>0</v>
      </c>
      <c r="N26" s="40">
        <v>0</v>
      </c>
      <c r="O26" s="39">
        <v>0</v>
      </c>
      <c r="P26" s="12">
        <f t="shared" ref="P26" si="16">SUM(Q26:S26)</f>
        <v>170</v>
      </c>
      <c r="Q26" s="30">
        <v>0</v>
      </c>
      <c r="R26" s="29">
        <f>V26-O26</f>
        <v>170</v>
      </c>
      <c r="S26" s="30">
        <v>0</v>
      </c>
      <c r="T26" s="12">
        <f t="shared" ref="T26" si="17">U26+V26+W26</f>
        <v>170</v>
      </c>
      <c r="U26" s="20">
        <f t="shared" si="7"/>
        <v>0</v>
      </c>
      <c r="V26" s="20">
        <v>170</v>
      </c>
      <c r="W26" s="20">
        <f t="shared" si="9"/>
        <v>0</v>
      </c>
      <c r="X26" s="42"/>
    </row>
    <row r="27" spans="1:27" s="1" customFormat="1" ht="60.6" customHeight="1">
      <c r="A27" s="33" t="s">
        <v>57</v>
      </c>
      <c r="B27" s="34" t="s">
        <v>58</v>
      </c>
      <c r="C27" s="33" t="s">
        <v>32</v>
      </c>
      <c r="D27" s="33" t="s">
        <v>59</v>
      </c>
      <c r="E27" s="33" t="s">
        <v>39</v>
      </c>
      <c r="F27" s="35"/>
      <c r="G27" s="35"/>
      <c r="H27" s="33" t="s">
        <v>43</v>
      </c>
      <c r="I27" s="21"/>
      <c r="J27" s="21"/>
      <c r="K27" s="21"/>
      <c r="L27" s="21">
        <f t="shared" si="4"/>
        <v>71</v>
      </c>
      <c r="M27" s="21">
        <v>0</v>
      </c>
      <c r="N27" s="21">
        <v>0</v>
      </c>
      <c r="O27" s="21">
        <v>71</v>
      </c>
      <c r="P27" s="21">
        <f t="shared" si="5"/>
        <v>9</v>
      </c>
      <c r="Q27" s="21"/>
      <c r="R27" s="21"/>
      <c r="S27" s="21">
        <f>W27-O27</f>
        <v>9</v>
      </c>
      <c r="T27" s="21">
        <f t="shared" ref="T27" si="18">U27+W27</f>
        <v>80</v>
      </c>
      <c r="U27" s="21">
        <v>0</v>
      </c>
      <c r="V27" s="21">
        <v>0</v>
      </c>
      <c r="W27" s="21">
        <v>80</v>
      </c>
      <c r="X27" s="36"/>
    </row>
    <row r="31" spans="1:27" ht="18.75">
      <c r="Z31" s="43">
        <v>16712580701</v>
      </c>
    </row>
    <row r="32" spans="1:27" ht="18.75">
      <c r="Z32" s="43">
        <v>463439863</v>
      </c>
    </row>
    <row r="33" spans="26:26" ht="18.75">
      <c r="Z33" s="43">
        <v>1431078049</v>
      </c>
    </row>
    <row r="34" spans="26:26" ht="18.75">
      <c r="Z34" s="43">
        <v>420154203</v>
      </c>
    </row>
    <row r="36" spans="26:26">
      <c r="Z36" s="4">
        <f>SUM(Z31:Z34)</f>
        <v>19027252816</v>
      </c>
    </row>
    <row r="39" spans="26:26">
      <c r="Z39" s="4">
        <v>19027252816</v>
      </c>
    </row>
  </sheetData>
  <mergeCells count="34">
    <mergeCell ref="F7:F10"/>
    <mergeCell ref="A7:A10"/>
    <mergeCell ref="B7:B10"/>
    <mergeCell ref="C7:C10"/>
    <mergeCell ref="D7:D10"/>
    <mergeCell ref="E7:E10"/>
    <mergeCell ref="A2:X2"/>
    <mergeCell ref="J8:K8"/>
    <mergeCell ref="M8:O8"/>
    <mergeCell ref="Q8:S8"/>
    <mergeCell ref="U8:W8"/>
    <mergeCell ref="L8:L10"/>
    <mergeCell ref="O9:O10"/>
    <mergeCell ref="P8:P10"/>
    <mergeCell ref="I8:I10"/>
    <mergeCell ref="A3:X3"/>
    <mergeCell ref="W9:W10"/>
    <mergeCell ref="A4:X4"/>
    <mergeCell ref="A5:X5"/>
    <mergeCell ref="M6:X6"/>
    <mergeCell ref="I7:K7"/>
    <mergeCell ref="L7:O7"/>
    <mergeCell ref="S9:S10"/>
    <mergeCell ref="T8:T10"/>
    <mergeCell ref="G7:G10"/>
    <mergeCell ref="H7:H10"/>
    <mergeCell ref="X7:X10"/>
    <mergeCell ref="M9:N9"/>
    <mergeCell ref="Q9:R9"/>
    <mergeCell ref="U9:V9"/>
    <mergeCell ref="J9:J10"/>
    <mergeCell ref="K9:K10"/>
    <mergeCell ref="P7:S7"/>
    <mergeCell ref="T7:W7"/>
  </mergeCells>
  <phoneticPr fontId="9" type="noConversion"/>
  <printOptions horizontalCentered="1"/>
  <pageMargins left="0.25" right="0.25" top="0.45" bottom="0.45" header="0.5" footer="0.5"/>
  <pageSetup paperSize="8" scale="67" fitToHeight="0" orientation="landscape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KHV 2026 đc 10-8</vt:lpstr>
      <vt:lpstr>'KHV 2026 đc 10-8'!Print_Area</vt:lpstr>
      <vt:lpstr>'KHV 2026 đc 10-8'!Print_Titles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2026-07-30T07:11:10Z</cp:lastPrinted>
  <dcterms:created xsi:type="dcterms:W3CDTF">2026-03-30T10:41:00Z</dcterms:created>
  <dcterms:modified xsi:type="dcterms:W3CDTF">2026-08-18T08:13:33Z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2FB03F4A0DDD4156844444C9EFFD2872_12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